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000" windowHeight="1242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<sst xmlns="http://schemas.openxmlformats.org/spreadsheetml/2006/main" count="66" uniqueCount="50">
  <si>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Total</t>
  </si>
  <si>
    <t>ID</t>
  </si>
  <si>
    <t>All other catchments (excluding Coromandel Peninsula)</t>
  </si>
  <si>
    <t>Waikato River at Huka Falls</t>
  </si>
  <si>
    <t>Waikato River at Karapiro Dam</t>
  </si>
  <si>
    <t>Waikato River, cumulative allocation at Karapiro Dam.</t>
  </si>
  <si>
    <t>Waikato River 5km downstream from Huntly Power Station</t>
  </si>
  <si>
    <t>Waikato River at mouth</t>
  </si>
  <si>
    <t>Waipa River at confluence with Waikato River</t>
  </si>
  <si>
    <t>Mokau River at mouth</t>
  </si>
  <si>
    <t>Awakino River at mouth</t>
  </si>
  <si>
    <t>Waihou at Tirohia</t>
  </si>
  <si>
    <t>Waihou River at mouth</t>
  </si>
  <si>
    <t>Ohinemuri at Waihou River</t>
  </si>
  <si>
    <t>Waitoa at Paeroa-Tahuna Road</t>
  </si>
  <si>
    <t>Waitoa (Piako R)</t>
  </si>
  <si>
    <t>Piako mouth (main stem)</t>
  </si>
  <si>
    <t>Piako</t>
  </si>
  <si>
    <t>Piako at Paeroa-Tahuna Road</t>
  </si>
  <si>
    <t>Tairua River mouth - lowland</t>
  </si>
  <si>
    <t>All other Coromandel Peninsula catchments</t>
  </si>
  <si>
    <t>Whenuakite River at mouth</t>
  </si>
  <si>
    <t>Whenuakite</t>
  </si>
  <si>
    <t>Waiwawa at Rangihau Rd lowland</t>
  </si>
  <si>
    <t>Whangamororo @ SH25 Bridge</t>
  </si>
  <si>
    <t>Whangamaroro (Coromandel)</t>
  </si>
  <si>
    <t>Opitonui at Dstm Awaroa Confluence</t>
  </si>
  <si>
    <t>Opitonui (Coromandel)</t>
  </si>
  <si>
    <t>Kauaeranga River mouth</t>
  </si>
  <si>
    <t>Low (&lt;70%)</t>
  </si>
  <si>
    <t>medium (70%-99%)</t>
  </si>
  <si>
    <r>
      <t>high (</t>
    </r>
    <r>
      <rPr>
        <sz val="11"/>
        <color indexed="8"/>
        <rFont val="Calibri"/>
        <family val="2"/>
      </rPr>
      <t>≥</t>
    </r>
    <r>
      <rPr>
        <sz val="11"/>
        <color theme="1"/>
        <rFont val="Calibri"/>
        <family val="2"/>
      </rPr>
      <t>100%)</t>
    </r>
  </si>
  <si>
    <t>Allocation m3/s</t>
  </si>
  <si>
    <t>Low &lt;70%</t>
  </si>
  <si>
    <t>Medium 70-100%</t>
  </si>
  <si>
    <t>High stress &gt;100%</t>
  </si>
  <si>
    <t>River Description</t>
  </si>
  <si>
    <t>Regional Plan Table 3-5 description</t>
  </si>
  <si>
    <t>Area Km2</t>
  </si>
  <si>
    <t>Sub_area km2</t>
  </si>
  <si>
    <t>Primary Allocable flow m3/s</t>
  </si>
  <si>
    <t>Secondary allocable flow m3/s</t>
  </si>
  <si>
    <t>Percent allocated</t>
  </si>
  <si>
    <t>**Waipa at confluence of Waikato forced from Low to Medium by allocation at Waikato R. Mouth</t>
  </si>
  <si>
    <t>**Waikato at 5 km d/s Huntly forced from Low to Medium by allocation at Waikato R. Mouth</t>
  </si>
  <si>
    <t>Waikato region - summer</t>
  </si>
  <si>
    <t>Waikato region - winter</t>
  </si>
  <si>
    <t>Source data for indicator graph</t>
  </si>
  <si>
    <t>Surface water availability</t>
  </si>
  <si>
    <t>Data were collected in 2015 for the Waikato region.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</si>
</sst>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1409]dddd\,\ d\ mmmm\ yyyy"/>
    <numFmt numFmtId="172" formatCode="[$-1409]h:mm:ss\ AM/PM"/>
    <numFmt numFmtId="173" formatCode="0.000%"/>
    <numFmt numFmtId="174" formatCode="0.00000000"/>
    <numFmt numFmtId="175" formatCode="0.0000000"/>
    <numFmt numFmtId="176" formatCode="0.000000"/>
    <numFmt numFmtId="177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 wrapText="1"/>
    </xf>
    <xf numFmtId="9" fontId="0" fillId="0" borderId="0" xfId="59" applyFont="1" applyFill="1" applyAlignment="1">
      <alignment/>
    </xf>
    <xf numFmtId="0" fontId="36" fillId="0" borderId="0" xfId="0" applyFont="1" applyFill="1" applyAlignment="1">
      <alignment wrapText="1"/>
    </xf>
    <xf numFmtId="164" fontId="0" fillId="0" borderId="0" xfId="59" applyNumberFormat="1" applyFont="1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54.28125" style="0" bestFit="1" customWidth="1"/>
    <col min="3" max="3" width="13.421875" style="0" customWidth="1"/>
    <col min="4" max="4" width="18.421875" style="0" bestFit="1" customWidth="1"/>
    <col min="5" max="5" width="12.28125" style="0" bestFit="1" customWidth="1"/>
    <col min="6" max="6" width="12.00390625" style="0" customWidth="1"/>
    <col min="7" max="7" width="11.7109375" style="0" customWidth="1"/>
    <col min="9" max="9" width="12.140625" style="0" customWidth="1"/>
    <col min="10" max="14" width="9.140625" style="1" customWidth="1"/>
    <col min="15" max="15" width="10.421875" style="1" customWidth="1"/>
    <col min="16" max="19" width="9.140625" style="1" customWidth="1"/>
  </cols>
  <sheetData>
    <row r="1" ht="15">
      <c r="A1" t="s">
        <v>48</v>
      </c>
    </row>
    <row r="2" ht="15">
      <c r="A2" t="s">
        <v>47</v>
      </c>
    </row>
    <row r="3" ht="15">
      <c r="A3" t="s">
        <v>49</v>
      </c>
    </row>
    <row r="4" spans="2:5" ht="15">
      <c r="B4" s="1"/>
      <c r="C4" t="s">
        <v>29</v>
      </c>
      <c r="D4" t="s">
        <v>30</v>
      </c>
      <c r="E4" t="s">
        <v>31</v>
      </c>
    </row>
    <row r="5" spans="2:5" ht="15">
      <c r="B5" s="1" t="s">
        <v>45</v>
      </c>
      <c r="C5" s="2">
        <f>K29</f>
        <v>0.2130797042639676</v>
      </c>
      <c r="D5" s="2">
        <f>L29</f>
        <v>0.5396250878386233</v>
      </c>
      <c r="E5" s="2">
        <f>M29</f>
        <v>0.2472952078974095</v>
      </c>
    </row>
    <row r="6" spans="2:5" ht="15">
      <c r="B6" s="1" t="s">
        <v>46</v>
      </c>
      <c r="C6" s="2">
        <f>Q29</f>
        <v>0.7511355885077416</v>
      </c>
      <c r="D6" s="2">
        <f>R29</f>
        <v>0.001569203594849286</v>
      </c>
      <c r="E6" s="2">
        <f>S29</f>
        <v>0.2472952078974095</v>
      </c>
    </row>
    <row r="8" spans="1:19" s="3" customFormat="1" ht="45">
      <c r="A8" s="3" t="s">
        <v>1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I8" s="3" t="s">
        <v>32</v>
      </c>
      <c r="J8" s="5" t="s">
        <v>42</v>
      </c>
      <c r="K8" s="5" t="s">
        <v>33</v>
      </c>
      <c r="L8" s="5" t="s">
        <v>34</v>
      </c>
      <c r="M8" s="5" t="s">
        <v>35</v>
      </c>
      <c r="N8" s="5"/>
      <c r="O8" s="3" t="s">
        <v>32</v>
      </c>
      <c r="P8" s="5" t="s">
        <v>42</v>
      </c>
      <c r="Q8" s="5" t="s">
        <v>33</v>
      </c>
      <c r="R8" s="5" t="s">
        <v>34</v>
      </c>
      <c r="S8" s="5" t="s">
        <v>35</v>
      </c>
    </row>
    <row r="9" spans="1:19" ht="15">
      <c r="A9">
        <v>396</v>
      </c>
      <c r="B9" t="s">
        <v>3</v>
      </c>
      <c r="C9" t="s">
        <v>2</v>
      </c>
      <c r="D9">
        <v>3471.26</v>
      </c>
      <c r="E9">
        <f>D9</f>
        <v>3471.26</v>
      </c>
      <c r="F9">
        <v>0.9292</v>
      </c>
      <c r="G9">
        <v>0</v>
      </c>
      <c r="I9">
        <v>0.939</v>
      </c>
      <c r="J9" s="4">
        <f aca="true" t="shared" si="0" ref="J9:J27">I9/SUM(F9:G9)</f>
        <v>1.0105467068445975</v>
      </c>
      <c r="K9" s="6">
        <f>IF($J9&lt;70%,$E9/E$29,"")</f>
      </c>
      <c r="L9" s="6">
        <f>IF(J9&lt;70%,"",IF(J9&gt;100%,"",E9/E$29))</f>
      </c>
      <c r="M9" s="6">
        <f aca="true" t="shared" si="1" ref="M9:M27">IF($J9&gt;=100%,$E9/E$29,"")</f>
        <v>0.17022230220801665</v>
      </c>
      <c r="O9" s="1">
        <v>0.939</v>
      </c>
      <c r="P9" s="4">
        <f>O9/SUM(F9:G9)</f>
        <v>1.0105467068445975</v>
      </c>
      <c r="Q9" s="6">
        <f>IF($P9&lt;70%,$E9/E$29,"")</f>
      </c>
      <c r="R9" s="6">
        <f>IF(P9&lt;70%,"",IF(P9&gt;100%,"",E9/E$29))</f>
      </c>
      <c r="S9" s="6">
        <f>IF($P9&gt;=100%,$E9/E$29,"")</f>
        <v>0.17022230220801665</v>
      </c>
    </row>
    <row r="10" spans="1:19" ht="15">
      <c r="A10">
        <v>227</v>
      </c>
      <c r="B10" t="s">
        <v>4</v>
      </c>
      <c r="C10" t="s">
        <v>5</v>
      </c>
      <c r="D10">
        <v>7829.09</v>
      </c>
      <c r="E10">
        <f>D10-E9</f>
        <v>4357.83</v>
      </c>
      <c r="F10">
        <v>7.4</v>
      </c>
      <c r="G10">
        <v>0</v>
      </c>
      <c r="I10">
        <v>6.6506</v>
      </c>
      <c r="J10" s="4">
        <f t="shared" si="0"/>
        <v>0.8987297297297296</v>
      </c>
      <c r="K10" s="6">
        <f>IF($J10&lt;70%,$E10/E$29,"")</f>
      </c>
      <c r="L10" s="6">
        <f>IF(J10&lt;70%,"",IF(J10&gt;100%,"",E10/E$29))</f>
        <v>0.2136975781794395</v>
      </c>
      <c r="M10" s="6">
        <f t="shared" si="1"/>
      </c>
      <c r="O10" s="1">
        <v>4.0754</v>
      </c>
      <c r="P10" s="4">
        <f aca="true" t="shared" si="2" ref="P10:P27">O10/SUM(F10:G10)</f>
        <v>0.5507297297297297</v>
      </c>
      <c r="Q10" s="6">
        <f aca="true" t="shared" si="3" ref="Q10:Q27">IF($P10&lt;70%,$E10/E$29,"")</f>
        <v>0.2136975781794395</v>
      </c>
      <c r="R10" s="6">
        <f aca="true" t="shared" si="4" ref="R10:R27">IF(P10&lt;70%,"",IF(P10&gt;100%,"",E10/E$29))</f>
      </c>
      <c r="S10" s="6">
        <f aca="true" t="shared" si="5" ref="S10:S27">IF($P10&gt;=100%,$E10/E$29,"")</f>
      </c>
    </row>
    <row r="11" spans="1:19" ht="15">
      <c r="A11">
        <v>339</v>
      </c>
      <c r="B11" t="s">
        <v>8</v>
      </c>
      <c r="C11" t="s">
        <v>2</v>
      </c>
      <c r="D11">
        <v>3093.31</v>
      </c>
      <c r="E11">
        <f>D11</f>
        <v>3093.31</v>
      </c>
      <c r="F11">
        <v>1.56</v>
      </c>
      <c r="G11">
        <v>3.12</v>
      </c>
      <c r="I11">
        <v>1.7044</v>
      </c>
      <c r="J11" s="4">
        <f t="shared" si="0"/>
        <v>0.3641880341880342</v>
      </c>
      <c r="K11" s="6"/>
      <c r="L11" s="6">
        <f>E11/E29</f>
        <v>0.1516885366244764</v>
      </c>
      <c r="M11" s="6">
        <f t="shared" si="1"/>
      </c>
      <c r="N11" s="1" t="s">
        <v>43</v>
      </c>
      <c r="O11" s="1">
        <v>1.188</v>
      </c>
      <c r="P11" s="4">
        <f t="shared" si="2"/>
        <v>0.25384615384615383</v>
      </c>
      <c r="Q11" s="6">
        <f t="shared" si="3"/>
        <v>0.1516885366244764</v>
      </c>
      <c r="R11" s="6">
        <f t="shared" si="4"/>
      </c>
      <c r="S11" s="6">
        <f t="shared" si="5"/>
      </c>
    </row>
    <row r="12" spans="1:19" ht="15">
      <c r="A12">
        <v>338</v>
      </c>
      <c r="B12" t="s">
        <v>6</v>
      </c>
      <c r="C12" t="s">
        <v>2</v>
      </c>
      <c r="D12">
        <v>12335.07</v>
      </c>
      <c r="E12">
        <f>D12-E11-D10</f>
        <v>1412.67</v>
      </c>
      <c r="F12">
        <v>17.69</v>
      </c>
      <c r="G12">
        <v>0</v>
      </c>
      <c r="I12">
        <v>11.4691</v>
      </c>
      <c r="J12" s="4">
        <f t="shared" si="0"/>
        <v>0.6483380440927077</v>
      </c>
      <c r="K12" s="6"/>
      <c r="L12" s="6">
        <f>E12/E29</f>
        <v>0.0692739638229919</v>
      </c>
      <c r="M12" s="6">
        <f t="shared" si="1"/>
      </c>
      <c r="N12" s="1" t="s">
        <v>44</v>
      </c>
      <c r="O12" s="1">
        <v>8.3475</v>
      </c>
      <c r="P12" s="4">
        <f t="shared" si="2"/>
        <v>0.4718767665347654</v>
      </c>
      <c r="Q12" s="6">
        <f t="shared" si="3"/>
        <v>0.0692739638229919</v>
      </c>
      <c r="R12" s="6">
        <f t="shared" si="4"/>
      </c>
      <c r="S12" s="6">
        <f t="shared" si="5"/>
      </c>
    </row>
    <row r="13" spans="1:19" ht="15">
      <c r="A13">
        <v>219</v>
      </c>
      <c r="B13" t="s">
        <v>7</v>
      </c>
      <c r="C13" t="s">
        <v>2</v>
      </c>
      <c r="D13">
        <v>14443.57</v>
      </c>
      <c r="E13">
        <f>D13-D12</f>
        <v>2108.5</v>
      </c>
      <c r="F13">
        <v>18.81</v>
      </c>
      <c r="G13">
        <v>0</v>
      </c>
      <c r="I13">
        <v>16.2736</v>
      </c>
      <c r="J13" s="4">
        <f t="shared" si="0"/>
        <v>0.8651568314726209</v>
      </c>
      <c r="K13" s="6">
        <f aca="true" t="shared" si="6" ref="K13:K27">IF($J13&lt;70%,$E13/E$29,"")</f>
      </c>
      <c r="L13" s="6">
        <f aca="true" t="shared" si="7" ref="L13:L27">IF(J13&lt;70%,"",IF(J13&gt;100%,"",E13/E$29))</f>
        <v>0.10339580561686623</v>
      </c>
      <c r="M13" s="6">
        <f t="shared" si="1"/>
      </c>
      <c r="O13" s="1">
        <v>11.9842</v>
      </c>
      <c r="P13" s="4">
        <f t="shared" si="2"/>
        <v>0.6371185539606592</v>
      </c>
      <c r="Q13" s="6">
        <f t="shared" si="3"/>
        <v>0.10339580561686623</v>
      </c>
      <c r="R13" s="6">
        <f t="shared" si="4"/>
      </c>
      <c r="S13" s="6">
        <f t="shared" si="5"/>
      </c>
    </row>
    <row r="14" spans="1:19" ht="15">
      <c r="A14">
        <v>230</v>
      </c>
      <c r="B14" t="s">
        <v>9</v>
      </c>
      <c r="C14" t="s">
        <v>2</v>
      </c>
      <c r="D14">
        <v>1443.62</v>
      </c>
      <c r="E14">
        <f>D14</f>
        <v>1443.62</v>
      </c>
      <c r="F14">
        <v>0.612</v>
      </c>
      <c r="G14">
        <v>1.224</v>
      </c>
      <c r="I14">
        <v>0.1758</v>
      </c>
      <c r="J14" s="4">
        <f t="shared" si="0"/>
        <v>0.09575163398692813</v>
      </c>
      <c r="K14" s="6">
        <f t="shared" si="6"/>
        <v>0.0707916779248852</v>
      </c>
      <c r="L14" s="6">
        <f t="shared" si="7"/>
      </c>
      <c r="M14" s="6">
        <f t="shared" si="1"/>
      </c>
      <c r="O14" s="1">
        <v>0.1758</v>
      </c>
      <c r="P14" s="4">
        <f t="shared" si="2"/>
        <v>0.09575163398692813</v>
      </c>
      <c r="Q14" s="6">
        <f t="shared" si="3"/>
        <v>0.0707916779248852</v>
      </c>
      <c r="R14" s="6">
        <f t="shared" si="4"/>
      </c>
      <c r="S14" s="6">
        <f t="shared" si="5"/>
      </c>
    </row>
    <row r="15" spans="1:19" ht="15">
      <c r="A15">
        <v>231</v>
      </c>
      <c r="B15" t="s">
        <v>10</v>
      </c>
      <c r="C15" t="s">
        <v>2</v>
      </c>
      <c r="D15">
        <v>382.97</v>
      </c>
      <c r="E15">
        <f>D15</f>
        <v>382.97</v>
      </c>
      <c r="F15">
        <v>0.2757</v>
      </c>
      <c r="G15">
        <v>0.5514</v>
      </c>
      <c r="I15">
        <v>0.0181</v>
      </c>
      <c r="J15" s="4">
        <f t="shared" si="0"/>
        <v>0.021883690001209048</v>
      </c>
      <c r="K15" s="6">
        <f t="shared" si="6"/>
        <v>0.018779934397482222</v>
      </c>
      <c r="L15" s="6">
        <f t="shared" si="7"/>
      </c>
      <c r="M15" s="6">
        <f t="shared" si="1"/>
      </c>
      <c r="O15" s="1">
        <v>0.0181</v>
      </c>
      <c r="P15" s="4">
        <f t="shared" si="2"/>
        <v>0.021883690001209048</v>
      </c>
      <c r="Q15" s="6">
        <f t="shared" si="3"/>
        <v>0.018779934397482222</v>
      </c>
      <c r="R15" s="6">
        <f t="shared" si="4"/>
      </c>
      <c r="S15" s="6">
        <f t="shared" si="5"/>
      </c>
    </row>
    <row r="16" spans="1:19" ht="15">
      <c r="A16">
        <v>123</v>
      </c>
      <c r="B16" t="s">
        <v>11</v>
      </c>
      <c r="C16" t="s">
        <v>2</v>
      </c>
      <c r="D16">
        <v>1191.56</v>
      </c>
      <c r="E16">
        <f>D16</f>
        <v>1191.56</v>
      </c>
      <c r="F16">
        <v>2.15</v>
      </c>
      <c r="G16">
        <v>4.3</v>
      </c>
      <c r="I16">
        <v>1.6529</v>
      </c>
      <c r="J16" s="4">
        <f t="shared" si="0"/>
        <v>0.2562635658914729</v>
      </c>
      <c r="K16" s="6">
        <f t="shared" si="6"/>
        <v>0.058431257358706724</v>
      </c>
      <c r="L16" s="6">
        <f t="shared" si="7"/>
      </c>
      <c r="M16" s="6">
        <f t="shared" si="1"/>
      </c>
      <c r="O16" s="1">
        <v>0.5127</v>
      </c>
      <c r="P16" s="4">
        <f t="shared" si="2"/>
        <v>0.07948837209302327</v>
      </c>
      <c r="Q16" s="6">
        <f t="shared" si="3"/>
        <v>0.058431257358706724</v>
      </c>
      <c r="R16" s="6">
        <f t="shared" si="4"/>
      </c>
      <c r="S16" s="6">
        <f t="shared" si="5"/>
      </c>
    </row>
    <row r="17" spans="1:19" ht="15">
      <c r="A17">
        <v>288</v>
      </c>
      <c r="B17" t="s">
        <v>13</v>
      </c>
      <c r="C17" t="s">
        <v>2</v>
      </c>
      <c r="D17">
        <v>347.92</v>
      </c>
      <c r="E17">
        <f>D17</f>
        <v>347.92</v>
      </c>
      <c r="F17" s="8">
        <v>0.1960245614035088</v>
      </c>
      <c r="G17" s="8">
        <v>0.3920491228070176</v>
      </c>
      <c r="I17">
        <v>0.3212</v>
      </c>
      <c r="J17" s="4">
        <f t="shared" si="0"/>
        <v>0.5461900585318702</v>
      </c>
      <c r="K17" s="6">
        <f t="shared" si="6"/>
        <v>0.017061166084998865</v>
      </c>
      <c r="L17" s="6">
        <f t="shared" si="7"/>
      </c>
      <c r="M17" s="6">
        <f t="shared" si="1"/>
      </c>
      <c r="O17" s="1">
        <v>0.2962</v>
      </c>
      <c r="P17" s="4">
        <f t="shared" si="2"/>
        <v>0.5036783790072851</v>
      </c>
      <c r="Q17" s="6">
        <f t="shared" si="3"/>
        <v>0.017061166084998865</v>
      </c>
      <c r="R17" s="6">
        <f t="shared" si="4"/>
      </c>
      <c r="S17" s="6">
        <f t="shared" si="5"/>
      </c>
    </row>
    <row r="18" spans="1:19" ht="15">
      <c r="A18">
        <v>232</v>
      </c>
      <c r="B18" t="s">
        <v>12</v>
      </c>
      <c r="C18" t="s">
        <v>2</v>
      </c>
      <c r="D18">
        <v>1974.75</v>
      </c>
      <c r="E18">
        <f>D18-D17-D16</f>
        <v>435.27</v>
      </c>
      <c r="F18">
        <v>2.375</v>
      </c>
      <c r="G18">
        <v>4.75</v>
      </c>
      <c r="I18">
        <v>2.3994</v>
      </c>
      <c r="J18" s="4">
        <f t="shared" si="0"/>
        <v>0.3367578947368421</v>
      </c>
      <c r="K18" s="6">
        <f t="shared" si="6"/>
        <v>0.021344601522814022</v>
      </c>
      <c r="L18" s="6">
        <f t="shared" si="7"/>
      </c>
      <c r="M18" s="6">
        <f t="shared" si="1"/>
      </c>
      <c r="O18" s="1">
        <v>1.1088</v>
      </c>
      <c r="P18" s="4">
        <f t="shared" si="2"/>
        <v>0.15562105263157894</v>
      </c>
      <c r="Q18" s="6">
        <f t="shared" si="3"/>
        <v>0.021344601522814022</v>
      </c>
      <c r="R18" s="6">
        <f t="shared" si="4"/>
      </c>
      <c r="S18" s="6">
        <f t="shared" si="5"/>
      </c>
    </row>
    <row r="19" spans="1:19" ht="15">
      <c r="A19">
        <v>126</v>
      </c>
      <c r="B19" t="s">
        <v>18</v>
      </c>
      <c r="C19" t="s">
        <v>17</v>
      </c>
      <c r="D19">
        <v>536.62</v>
      </c>
      <c r="E19">
        <f>D19</f>
        <v>536.62</v>
      </c>
      <c r="F19">
        <v>0.055</v>
      </c>
      <c r="G19">
        <v>0.11</v>
      </c>
      <c r="I19">
        <v>0.2655</v>
      </c>
      <c r="J19" s="4">
        <f t="shared" si="0"/>
        <v>1.6090909090909091</v>
      </c>
      <c r="K19" s="6">
        <f t="shared" si="6"/>
      </c>
      <c r="L19" s="6">
        <f t="shared" si="7"/>
      </c>
      <c r="M19" s="6">
        <f t="shared" si="1"/>
        <v>0.026314563533375745</v>
      </c>
      <c r="O19" s="1">
        <v>0.2655</v>
      </c>
      <c r="P19" s="4">
        <f t="shared" si="2"/>
        <v>1.6090909090909091</v>
      </c>
      <c r="Q19" s="6">
        <f t="shared" si="3"/>
      </c>
      <c r="R19" s="6">
        <f t="shared" si="4"/>
      </c>
      <c r="S19" s="6">
        <f t="shared" si="5"/>
        <v>0.026314563533375745</v>
      </c>
    </row>
    <row r="20" spans="1:19" ht="15">
      <c r="A20">
        <v>254</v>
      </c>
      <c r="B20" t="s">
        <v>14</v>
      </c>
      <c r="C20" t="s">
        <v>15</v>
      </c>
      <c r="D20">
        <v>484.73</v>
      </c>
      <c r="E20">
        <f>D20</f>
        <v>484.73</v>
      </c>
      <c r="F20" s="8">
        <v>0.06470497630331754</v>
      </c>
      <c r="G20" s="8">
        <v>0.12940995260663507</v>
      </c>
      <c r="I20">
        <v>0.3266</v>
      </c>
      <c r="J20" s="4">
        <f t="shared" si="0"/>
        <v>1.6825084079519999</v>
      </c>
      <c r="K20" s="6">
        <f t="shared" si="6"/>
      </c>
      <c r="L20" s="6">
        <f t="shared" si="7"/>
      </c>
      <c r="M20" s="6">
        <f t="shared" si="1"/>
        <v>0.023770001829102952</v>
      </c>
      <c r="O20" s="1">
        <v>0.2086</v>
      </c>
      <c r="P20" s="4">
        <f t="shared" si="2"/>
        <v>1.074621108079569</v>
      </c>
      <c r="Q20" s="6">
        <f t="shared" si="3"/>
      </c>
      <c r="R20" s="6">
        <f t="shared" si="4"/>
      </c>
      <c r="S20" s="6">
        <f t="shared" si="5"/>
        <v>0.023770001829102952</v>
      </c>
    </row>
    <row r="21" spans="1:19" ht="15">
      <c r="A21">
        <v>237</v>
      </c>
      <c r="B21" t="s">
        <v>16</v>
      </c>
      <c r="C21" t="s">
        <v>17</v>
      </c>
      <c r="D21">
        <v>1480.79</v>
      </c>
      <c r="E21">
        <f>D21-E20-E19</f>
        <v>459.43999999999994</v>
      </c>
      <c r="F21">
        <v>0.3</v>
      </c>
      <c r="G21">
        <v>0</v>
      </c>
      <c r="I21">
        <v>0.7226</v>
      </c>
      <c r="J21" s="4">
        <f t="shared" si="0"/>
        <v>2.408666666666667</v>
      </c>
      <c r="K21" s="6">
        <f t="shared" si="6"/>
      </c>
      <c r="L21" s="6">
        <f t="shared" si="7"/>
      </c>
      <c r="M21" s="6">
        <f t="shared" si="1"/>
        <v>0.02252984061304862</v>
      </c>
      <c r="O21" s="1">
        <v>0.5586</v>
      </c>
      <c r="P21" s="4">
        <f t="shared" si="2"/>
        <v>1.862</v>
      </c>
      <c r="Q21" s="6">
        <f t="shared" si="3"/>
      </c>
      <c r="R21" s="6">
        <f t="shared" si="4"/>
      </c>
      <c r="S21" s="6">
        <f t="shared" si="5"/>
        <v>0.02252984061304862</v>
      </c>
    </row>
    <row r="22" spans="1:19" ht="15">
      <c r="A22">
        <v>229</v>
      </c>
      <c r="B22" t="s">
        <v>19</v>
      </c>
      <c r="C22" t="s">
        <v>20</v>
      </c>
      <c r="D22">
        <v>223.38</v>
      </c>
      <c r="E22">
        <f aca="true" t="shared" si="8" ref="E22:E27">D22</f>
        <v>223.38</v>
      </c>
      <c r="F22">
        <v>0.079</v>
      </c>
      <c r="G22">
        <v>0.158</v>
      </c>
      <c r="I22">
        <v>0.0187</v>
      </c>
      <c r="J22" s="4">
        <f t="shared" si="0"/>
        <v>0.0789029535864979</v>
      </c>
      <c r="K22" s="6">
        <f t="shared" si="6"/>
        <v>0.010954021844294797</v>
      </c>
      <c r="L22" s="6">
        <f t="shared" si="7"/>
      </c>
      <c r="M22" s="6">
        <f t="shared" si="1"/>
      </c>
      <c r="O22" s="1">
        <v>0.0187</v>
      </c>
      <c r="P22" s="4">
        <f t="shared" si="2"/>
        <v>0.0789029535864979</v>
      </c>
      <c r="Q22" s="6">
        <f t="shared" si="3"/>
        <v>0.010954021844294797</v>
      </c>
      <c r="R22" s="6">
        <f t="shared" si="4"/>
      </c>
      <c r="S22" s="6">
        <f t="shared" si="5"/>
      </c>
    </row>
    <row r="23" spans="1:19" ht="15">
      <c r="A23">
        <v>280</v>
      </c>
      <c r="B23" t="s">
        <v>21</v>
      </c>
      <c r="C23" t="s">
        <v>22</v>
      </c>
      <c r="D23">
        <v>90.92</v>
      </c>
      <c r="E23">
        <f t="shared" si="8"/>
        <v>90.92</v>
      </c>
      <c r="F23" s="1">
        <v>0</v>
      </c>
      <c r="G23" s="1">
        <v>0.0711</v>
      </c>
      <c r="I23">
        <v>0.1269</v>
      </c>
      <c r="J23" s="4">
        <f t="shared" si="0"/>
        <v>1.7848101265822787</v>
      </c>
      <c r="K23" s="6">
        <f t="shared" si="6"/>
      </c>
      <c r="L23" s="6">
        <f t="shared" si="7"/>
      </c>
      <c r="M23" s="6">
        <f t="shared" si="1"/>
        <v>0.004458499713865534</v>
      </c>
      <c r="O23" s="1">
        <v>0.0919</v>
      </c>
      <c r="P23" s="4">
        <f t="shared" si="2"/>
        <v>1.2925457102672293</v>
      </c>
      <c r="Q23" s="6">
        <f t="shared" si="3"/>
      </c>
      <c r="R23" s="6">
        <f t="shared" si="4"/>
      </c>
      <c r="S23" s="6">
        <f t="shared" si="5"/>
        <v>0.004458499713865534</v>
      </c>
    </row>
    <row r="24" spans="1:19" ht="15">
      <c r="A24">
        <v>145</v>
      </c>
      <c r="B24" t="s">
        <v>23</v>
      </c>
      <c r="C24" t="s">
        <v>20</v>
      </c>
      <c r="D24">
        <v>120.48</v>
      </c>
      <c r="E24">
        <f t="shared" si="8"/>
        <v>120.48</v>
      </c>
      <c r="F24">
        <v>0.0435</v>
      </c>
      <c r="G24">
        <v>0.2175</v>
      </c>
      <c r="I24">
        <v>0.0006</v>
      </c>
      <c r="J24" s="4">
        <f t="shared" si="0"/>
        <v>0.002298850574712643</v>
      </c>
      <c r="K24" s="6">
        <f t="shared" si="6"/>
        <v>0.005908051534607562</v>
      </c>
      <c r="L24" s="6">
        <f t="shared" si="7"/>
      </c>
      <c r="M24" s="6">
        <f t="shared" si="1"/>
      </c>
      <c r="O24" s="1">
        <v>0.0006</v>
      </c>
      <c r="P24" s="4">
        <f t="shared" si="2"/>
        <v>0.002298850574712643</v>
      </c>
      <c r="Q24" s="6">
        <f t="shared" si="3"/>
        <v>0.005908051534607562</v>
      </c>
      <c r="R24" s="6">
        <f t="shared" si="4"/>
      </c>
      <c r="S24" s="6">
        <f t="shared" si="5"/>
      </c>
    </row>
    <row r="25" spans="1:19" ht="15">
      <c r="A25">
        <v>324</v>
      </c>
      <c r="B25" t="s">
        <v>24</v>
      </c>
      <c r="C25" t="s">
        <v>25</v>
      </c>
      <c r="D25">
        <v>71.28</v>
      </c>
      <c r="E25">
        <f t="shared" si="8"/>
        <v>71.28</v>
      </c>
      <c r="F25">
        <v>0.058</v>
      </c>
      <c r="G25">
        <v>0.116</v>
      </c>
      <c r="I25">
        <v>0.106</v>
      </c>
      <c r="J25" s="4">
        <f t="shared" si="0"/>
        <v>0.6091954022988505</v>
      </c>
      <c r="K25" s="6">
        <f t="shared" si="6"/>
        <v>0.0034954010075267847</v>
      </c>
      <c r="L25" s="6">
        <f t="shared" si="7"/>
      </c>
      <c r="M25" s="6">
        <f t="shared" si="1"/>
      </c>
      <c r="O25" s="1">
        <v>0.106</v>
      </c>
      <c r="P25" s="4">
        <f t="shared" si="2"/>
        <v>0.6091954022988505</v>
      </c>
      <c r="Q25" s="6">
        <f t="shared" si="3"/>
        <v>0.0034954010075267847</v>
      </c>
      <c r="R25" s="6">
        <f t="shared" si="4"/>
      </c>
      <c r="S25" s="6">
        <f t="shared" si="5"/>
      </c>
    </row>
    <row r="26" spans="1:19" ht="15">
      <c r="A26">
        <v>124</v>
      </c>
      <c r="B26" t="s">
        <v>26</v>
      </c>
      <c r="C26" t="s">
        <v>27</v>
      </c>
      <c r="D26">
        <v>32</v>
      </c>
      <c r="E26">
        <f t="shared" si="8"/>
        <v>32</v>
      </c>
      <c r="F26">
        <v>0.016</v>
      </c>
      <c r="G26">
        <v>0.032</v>
      </c>
      <c r="I26">
        <v>0.0353</v>
      </c>
      <c r="J26" s="4">
        <f t="shared" si="0"/>
        <v>0.7354166666666666</v>
      </c>
      <c r="K26" s="6">
        <f t="shared" si="6"/>
      </c>
      <c r="L26" s="6">
        <f t="shared" si="7"/>
        <v>0.001569203594849286</v>
      </c>
      <c r="M26" s="6">
        <f t="shared" si="1"/>
      </c>
      <c r="O26" s="1">
        <v>0.0353</v>
      </c>
      <c r="P26" s="4">
        <f t="shared" si="2"/>
        <v>0.7354166666666666</v>
      </c>
      <c r="Q26" s="6">
        <f t="shared" si="3"/>
      </c>
      <c r="R26" s="6">
        <f t="shared" si="4"/>
        <v>0.001569203594849286</v>
      </c>
      <c r="S26" s="6">
        <f t="shared" si="5"/>
      </c>
    </row>
    <row r="27" spans="1:19" ht="15">
      <c r="A27">
        <v>228</v>
      </c>
      <c r="B27" t="s">
        <v>28</v>
      </c>
      <c r="C27" t="s">
        <v>20</v>
      </c>
      <c r="D27">
        <v>128.75</v>
      </c>
      <c r="E27">
        <f t="shared" si="8"/>
        <v>128.75</v>
      </c>
      <c r="F27">
        <v>0.0696</v>
      </c>
      <c r="G27">
        <v>0.1392</v>
      </c>
      <c r="I27">
        <v>0.137</v>
      </c>
      <c r="J27" s="4">
        <f t="shared" si="0"/>
        <v>0.6561302681992338</v>
      </c>
      <c r="K27" s="6">
        <f t="shared" si="6"/>
        <v>0.006313592588651424</v>
      </c>
      <c r="L27" s="6">
        <f t="shared" si="7"/>
      </c>
      <c r="M27" s="6">
        <f t="shared" si="1"/>
      </c>
      <c r="O27" s="1">
        <v>0.137</v>
      </c>
      <c r="P27" s="4">
        <f t="shared" si="2"/>
        <v>0.6561302681992338</v>
      </c>
      <c r="Q27" s="6">
        <f t="shared" si="3"/>
        <v>0.006313592588651424</v>
      </c>
      <c r="R27" s="6">
        <f t="shared" si="4"/>
      </c>
      <c r="S27" s="6">
        <f t="shared" si="5"/>
      </c>
    </row>
    <row r="29" spans="3:19" ht="15">
      <c r="C29" t="s">
        <v>0</v>
      </c>
      <c r="D29">
        <f>SUM(D9:D27)</f>
        <v>49682.07000000001</v>
      </c>
      <c r="E29">
        <f>SUM(E9:E27)</f>
        <v>20392.50999999999</v>
      </c>
      <c r="K29" s="7">
        <f>SUM(K9:K27)</f>
        <v>0.2130797042639676</v>
      </c>
      <c r="L29" s="7">
        <f>SUM(L9:L27)</f>
        <v>0.5396250878386233</v>
      </c>
      <c r="M29" s="7">
        <f>SUM(M9:M27)</f>
        <v>0.2472952078974095</v>
      </c>
      <c r="Q29" s="7">
        <f>SUM(Q9:Q27)</f>
        <v>0.7511355885077416</v>
      </c>
      <c r="R29" s="7">
        <f>SUM(R9:R27)</f>
        <v>0.001569203594849286</v>
      </c>
      <c r="S29" s="7">
        <f>SUM(S9:S27)</f>
        <v>0.2472952078974095</v>
      </c>
    </row>
    <row r="32" ht="15">
      <c r="O32" s="9"/>
    </row>
    <row r="33" ht="15">
      <c r="O3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Hemara</dc:creator>
  <cp:keywords/>
  <dc:description/>
  <cp:lastModifiedBy>clareh</cp:lastModifiedBy>
  <cp:lastPrinted>2011-08-18T01:57:23Z</cp:lastPrinted>
  <dcterms:created xsi:type="dcterms:W3CDTF">2011-08-18T02:40:05Z</dcterms:created>
  <dcterms:modified xsi:type="dcterms:W3CDTF">2015-06-04T23:00:22Z</dcterms:modified>
  <cp:category/>
  <cp:version/>
  <cp:contentType/>
  <cp:contentStatus/>
</cp:coreProperties>
</file>